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6" l="1"/>
  <c r="L26" i="12"/>
  <c r="K26" i="12"/>
  <c r="G26" i="12"/>
  <c r="L25" i="12" l="1"/>
  <c r="K25" i="12"/>
  <c r="G25" i="12"/>
  <c r="G26" i="6"/>
  <c r="I26" i="6"/>
  <c r="O26" i="6"/>
  <c r="T26" i="6"/>
  <c r="J26" i="6"/>
  <c r="L24" i="12"/>
  <c r="K24" i="12"/>
  <c r="G24" i="12"/>
  <c r="G25" i="6"/>
  <c r="I25" i="6" l="1"/>
  <c r="O25" i="6"/>
  <c r="U25" i="6"/>
  <c r="L23" i="12"/>
  <c r="K23" i="12"/>
  <c r="G23" i="12"/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<sst xmlns="http://schemas.openxmlformats.org/spreadsheetml/2006/main" count="1004" uniqueCount="894">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</sst>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2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35" sqref="K35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4450341.18</v>
      </c>
      <c r="D25" s="121">
        <f t="shared" si="11"/>
        <v>4450341.18</v>
      </c>
      <c r="E25" s="127">
        <f>SUM(F25:J25)</f>
        <v>2528573.92</v>
      </c>
      <c r="F25" s="123">
        <v>220543.74</v>
      </c>
      <c r="G25" s="106">
        <f>662644.63-7282.6+1300</f>
        <v>656662.03</v>
      </c>
      <c r="H25" s="106">
        <v>195160.53</v>
      </c>
      <c r="I25" s="106">
        <f>90377.8-1000</f>
        <v>89377.8</v>
      </c>
      <c r="J25" s="121">
        <v>1366829.82</v>
      </c>
      <c r="K25" s="126">
        <f>SUM(L25:P25)</f>
        <v>1487458.49</v>
      </c>
      <c r="L25" s="106">
        <v>1177455.56</v>
      </c>
      <c r="M25" s="106">
        <v>101824.42</v>
      </c>
      <c r="N25" s="106">
        <v>8031.75</v>
      </c>
      <c r="O25" s="106">
        <f>104114-900-500</f>
        <v>102714</v>
      </c>
      <c r="P25" s="121">
        <v>97432.76</v>
      </c>
      <c r="Q25" s="126">
        <f t="shared" si="15"/>
        <v>434308.77</v>
      </c>
      <c r="R25" s="124">
        <v>276534.19</v>
      </c>
      <c r="S25" s="106">
        <v>11400</v>
      </c>
      <c r="T25" s="106">
        <v>4491.13</v>
      </c>
      <c r="U25" s="106">
        <f>70350-1100</f>
        <v>69250</v>
      </c>
      <c r="V25" s="133">
        <v>72633.45</v>
      </c>
    </row>
    <row r="26" spans="1:22" x14ac:dyDescent="0.25">
      <c r="A26" s="147"/>
      <c r="B26" s="137" t="s">
        <v>888</v>
      </c>
      <c r="C26" s="106">
        <f>E26+K26+Q26</f>
        <v>4119446.9499999997</v>
      </c>
      <c r="D26" s="121">
        <f t="shared" si="11"/>
        <v>4119446.9499999997</v>
      </c>
      <c r="E26" s="127">
        <f>SUM(F26:J26)</f>
        <v>2251908.0199999996</v>
      </c>
      <c r="F26" s="123">
        <v>214224.24</v>
      </c>
      <c r="G26" s="106">
        <f>502230.98-1800-1000-45.22-1300</f>
        <v>498085.76</v>
      </c>
      <c r="H26" s="106">
        <v>181.08</v>
      </c>
      <c r="I26" s="106">
        <f>83272.56-1900</f>
        <v>81372.56</v>
      </c>
      <c r="J26" s="121">
        <f>1555257.13-50000-40000-7212.75</f>
        <v>1458044.38</v>
      </c>
      <c r="K26" s="126">
        <f t="shared" ref="K26:K30" si="16">SUM(L26:P26)</f>
        <v>1246923.58</v>
      </c>
      <c r="L26" s="124">
        <v>1165667.7</v>
      </c>
      <c r="M26" s="106">
        <v>70416.070000000007</v>
      </c>
      <c r="N26" s="106">
        <v>8339.81</v>
      </c>
      <c r="O26" s="106">
        <f>3400-900</f>
        <v>2500</v>
      </c>
      <c r="P26" s="121"/>
      <c r="Q26" s="126">
        <f t="shared" si="15"/>
        <v>620615.35</v>
      </c>
      <c r="R26" s="124">
        <v>255263.49</v>
      </c>
      <c r="S26" s="106">
        <v>130452.24</v>
      </c>
      <c r="T26" s="106">
        <f>21730.62-11000</f>
        <v>10730.619999999999</v>
      </c>
      <c r="U26" s="106">
        <v>170</v>
      </c>
      <c r="V26" s="133">
        <v>223999</v>
      </c>
    </row>
    <row r="27" spans="1:22" x14ac:dyDescent="0.25">
      <c r="A27" s="147"/>
      <c r="B27" s="137" t="s">
        <v>889</v>
      </c>
      <c r="C27" s="106">
        <f t="shared" ref="C27:C30" si="17">E27+K27+Q27</f>
        <v>2584035.79</v>
      </c>
      <c r="D27" s="121">
        <f t="shared" si="11"/>
        <v>2584035.79</v>
      </c>
      <c r="E27" s="127">
        <f t="shared" ref="E27:E30" si="18">SUM(F27:J27)</f>
        <v>991849.40999999992</v>
      </c>
      <c r="F27" s="123">
        <v>213796.39</v>
      </c>
      <c r="G27" s="134">
        <v>234531.61</v>
      </c>
      <c r="H27" s="106">
        <v>4960.05</v>
      </c>
      <c r="I27" s="106">
        <v>802</v>
      </c>
      <c r="J27" s="121">
        <v>537759.36</v>
      </c>
      <c r="K27" s="126">
        <f t="shared" si="16"/>
        <v>1307558.43</v>
      </c>
      <c r="L27" s="124">
        <v>1168463.24</v>
      </c>
      <c r="M27" s="106">
        <v>88693.2</v>
      </c>
      <c r="N27" s="106"/>
      <c r="O27" s="106">
        <v>460</v>
      </c>
      <c r="P27" s="121">
        <v>49941.99</v>
      </c>
      <c r="Q27" s="126">
        <f t="shared" si="15"/>
        <v>284627.94999999995</v>
      </c>
      <c r="R27" s="124">
        <v>251709.96</v>
      </c>
      <c r="S27" s="106">
        <v>2917.99</v>
      </c>
      <c r="T27" s="106"/>
      <c r="U27" s="106"/>
      <c r="V27" s="133">
        <v>30000</v>
      </c>
    </row>
    <row r="28" spans="1:22" x14ac:dyDescent="0.25">
      <c r="A28" s="148"/>
      <c r="B28" s="137" t="s">
        <v>890</v>
      </c>
      <c r="C28" s="106">
        <f t="shared" si="17"/>
        <v>2004884.94</v>
      </c>
      <c r="D28" s="121">
        <f t="shared" si="11"/>
        <v>2004884.94</v>
      </c>
      <c r="E28" s="127">
        <f t="shared" si="18"/>
        <v>446147.55</v>
      </c>
      <c r="F28" s="123">
        <v>214000.65</v>
      </c>
      <c r="G28" s="106">
        <v>14000</v>
      </c>
      <c r="H28" s="106">
        <v>-1853.1</v>
      </c>
      <c r="I28" s="107"/>
      <c r="J28" s="122">
        <v>220000</v>
      </c>
      <c r="K28" s="126">
        <f t="shared" si="16"/>
        <v>1294477.79</v>
      </c>
      <c r="L28" s="124">
        <f>1177523.48-10231.99</f>
        <v>1167291.49</v>
      </c>
      <c r="M28" s="106">
        <v>107000</v>
      </c>
      <c r="N28" s="107"/>
      <c r="O28" s="107"/>
      <c r="P28" s="122">
        <v>20186.3</v>
      </c>
      <c r="Q28" s="126">
        <f t="shared" si="15"/>
        <v>264259.59999999998</v>
      </c>
      <c r="R28" s="124">
        <v>258606.61</v>
      </c>
      <c r="S28" s="106"/>
      <c r="T28" s="107">
        <v>5652.99</v>
      </c>
      <c r="U28" s="107"/>
      <c r="V28" s="135"/>
    </row>
    <row r="29" spans="1:22" x14ac:dyDescent="0.25">
      <c r="A29" s="148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8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37593680.899999999</v>
      </c>
      <c r="D31" s="109">
        <f>SUM(D19:D30)</f>
        <v>37593680.899999999</v>
      </c>
      <c r="E31" s="109">
        <f>SUM(E19:E30)</f>
        <v>18422738.199999999</v>
      </c>
      <c r="F31" s="109">
        <f>SUM(F19:F30)</f>
        <v>2135472.77</v>
      </c>
      <c r="G31" s="109">
        <f>SUM(G19:G30)</f>
        <v>5432874.5099999998</v>
      </c>
      <c r="H31" s="109">
        <f>SUM(H19:H30)</f>
        <v>574093.49</v>
      </c>
      <c r="I31" s="109">
        <f t="shared" ref="I31:J31" si="19">SUM(I19:I30)</f>
        <v>760622.3600000001</v>
      </c>
      <c r="J31" s="109">
        <f t="shared" si="19"/>
        <v>9519675.0700000003</v>
      </c>
      <c r="K31" s="109">
        <f>SUM(K19:K30)</f>
        <v>14920108.670000002</v>
      </c>
      <c r="L31" s="109">
        <f t="shared" ref="L31" si="20">SUM(L19:L30)</f>
        <v>12668139.859999999</v>
      </c>
      <c r="M31" s="109">
        <f>SUM(M19:M30)</f>
        <v>893418.33000000007</v>
      </c>
      <c r="N31" s="109">
        <f t="shared" ref="N31:R31" si="21">SUM(N19:N30)</f>
        <v>55285.52</v>
      </c>
      <c r="O31" s="109">
        <f t="shared" si="21"/>
        <v>554174</v>
      </c>
      <c r="P31" s="129">
        <f t="shared" si="21"/>
        <v>749090.96000000008</v>
      </c>
      <c r="Q31" s="109">
        <f t="shared" si="21"/>
        <v>4250834.0299999993</v>
      </c>
      <c r="R31" s="131">
        <f t="shared" si="21"/>
        <v>2653231.15</v>
      </c>
      <c r="S31" s="109">
        <f>SUM(S19:S30)</f>
        <v>1029502.38</v>
      </c>
      <c r="T31" s="109">
        <f t="shared" ref="T31:V31" si="22">SUM(T19:T30)</f>
        <v>41668.049999999996</v>
      </c>
      <c r="U31" s="109">
        <f t="shared" si="22"/>
        <v>199800</v>
      </c>
      <c r="V31" s="109">
        <f t="shared" si="22"/>
        <v>326632.45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/>
      <c r="F39" s="143"/>
      <c r="G39" s="143"/>
      <c r="H39" s="143"/>
      <c r="I39" s="143"/>
      <c r="J39" s="143"/>
    </row>
    <row r="41" spans="3:16" x14ac:dyDescent="0.25">
      <c r="F41" s="143"/>
      <c r="G41" s="143"/>
    </row>
    <row r="42" spans="3:16" x14ac:dyDescent="0.25">
      <c r="J42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7" sqref="L27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485087.71</v>
      </c>
      <c r="D23" s="100">
        <v>116891.37</v>
      </c>
      <c r="E23" s="101">
        <v>216421.95</v>
      </c>
      <c r="F23" s="113"/>
      <c r="G23" s="102">
        <f>8338+765+194+144+255</f>
        <v>9696</v>
      </c>
      <c r="H23" s="102"/>
      <c r="I23" s="102">
        <v>41380</v>
      </c>
      <c r="J23" s="103">
        <v>11232</v>
      </c>
      <c r="K23" s="93">
        <f>8110+67+3</f>
        <v>8180</v>
      </c>
      <c r="L23" s="96">
        <f>660+4000+150+275+8180.67+1200+1055+41970+339+21131.42+300+1791.3+135+99</f>
        <v>81286.39</v>
      </c>
    </row>
    <row r="24" spans="1:12" s="3" customFormat="1" x14ac:dyDescent="0.25">
      <c r="A24" s="157"/>
      <c r="B24" s="5" t="s">
        <v>888</v>
      </c>
      <c r="C24" s="98">
        <f t="shared" si="5"/>
        <v>530821.31000000006</v>
      </c>
      <c r="D24" s="100">
        <v>227321.87</v>
      </c>
      <c r="E24" s="101">
        <v>158940.93</v>
      </c>
      <c r="F24" s="113"/>
      <c r="G24" s="102">
        <f>9383+1045+411+301+157</f>
        <v>11297</v>
      </c>
      <c r="H24" s="102"/>
      <c r="I24" s="102">
        <v>34785</v>
      </c>
      <c r="J24" s="103">
        <v>14154.5</v>
      </c>
      <c r="K24" s="93">
        <f>1920+85+4</f>
        <v>2009</v>
      </c>
      <c r="L24" s="96">
        <f>220+1650+245+11052+391+171.3+43475+145+2616.71+21258+575+165+349</f>
        <v>82313.010000000009</v>
      </c>
    </row>
    <row r="25" spans="1:12" s="3" customFormat="1" x14ac:dyDescent="0.25">
      <c r="A25" s="157"/>
      <c r="B25" s="5" t="s">
        <v>889</v>
      </c>
      <c r="C25" s="98">
        <f t="shared" si="5"/>
        <v>663277.92000000004</v>
      </c>
      <c r="D25" s="100">
        <v>223123.96</v>
      </c>
      <c r="E25" s="101">
        <v>236536.06</v>
      </c>
      <c r="F25" s="113"/>
      <c r="G25" s="102">
        <f>6140+774+215+62+122</f>
        <v>7313</v>
      </c>
      <c r="H25" s="102"/>
      <c r="I25" s="102">
        <v>30960</v>
      </c>
      <c r="J25" s="103">
        <v>10039.5</v>
      </c>
      <c r="K25" s="104">
        <f>18408+95+50</f>
        <v>18553</v>
      </c>
      <c r="L25" s="96">
        <f>554+6678+1125+165+13155.13+560+79.27+23566+33+89603+1100+35+99</f>
        <v>136752.4</v>
      </c>
    </row>
    <row r="26" spans="1:12" s="3" customFormat="1" x14ac:dyDescent="0.25">
      <c r="A26" s="157"/>
      <c r="B26" s="5" t="s">
        <v>890</v>
      </c>
      <c r="C26" s="98">
        <f t="shared" si="5"/>
        <v>524762.84</v>
      </c>
      <c r="D26" s="100">
        <v>151136.6</v>
      </c>
      <c r="E26" s="101">
        <v>253104.71</v>
      </c>
      <c r="F26" s="113"/>
      <c r="G26" s="119">
        <f>5567+740+207+151+91</f>
        <v>6756</v>
      </c>
      <c r="H26" s="102"/>
      <c r="I26" s="102">
        <v>34640</v>
      </c>
      <c r="J26" s="103">
        <v>11368</v>
      </c>
      <c r="K26" s="93">
        <f>20121.2+105+1</f>
        <v>20227.2</v>
      </c>
      <c r="L26" s="113">
        <f>150+1600+270+4299.47+520+530.66+28787+54+1978.7+7850.5+1250+240</f>
        <v>47530.329999999994</v>
      </c>
    </row>
    <row r="27" spans="1:12" s="3" customFormat="1" x14ac:dyDescent="0.25">
      <c r="A27" s="157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7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7"/>
      <c r="B29" s="6" t="s">
        <v>893</v>
      </c>
      <c r="C29" s="95">
        <f>SUM(C17:C28)</f>
        <v>5573684.7699999996</v>
      </c>
      <c r="D29" s="95">
        <f t="shared" ref="D29:L29" si="7">SUM(D17:D28)</f>
        <v>1785700.5700000003</v>
      </c>
      <c r="E29" s="95">
        <f t="shared" si="7"/>
        <v>1775993.44</v>
      </c>
      <c r="F29" s="92">
        <f t="shared" si="7"/>
        <v>0</v>
      </c>
      <c r="G29" s="95">
        <f t="shared" si="7"/>
        <v>80141</v>
      </c>
      <c r="H29" s="95">
        <f t="shared" si="7"/>
        <v>589017</v>
      </c>
      <c r="I29" s="95">
        <f t="shared" si="7"/>
        <v>312860</v>
      </c>
      <c r="J29" s="95">
        <f t="shared" si="7"/>
        <v>113412</v>
      </c>
      <c r="K29" s="95">
        <f t="shared" si="7"/>
        <v>168998</v>
      </c>
      <c r="L29" s="94">
        <f t="shared" si="7"/>
        <v>747562.76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2024-12-19T10:11:44Z</dcterms:modified>
</cp:coreProperties>
</file>